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体检人员名单" sheetId="1" r:id="rId1"/>
  </sheets>
  <definedNames>
    <definedName name="_xlnm.Print_Titles" localSheetId="0">'体检人员名单'!$1:$2</definedName>
  </definedNames>
  <calcPr fullCalcOnLoad="1"/>
</workbook>
</file>

<file path=xl/sharedStrings.xml><?xml version="1.0" encoding="utf-8"?>
<sst xmlns="http://schemas.openxmlformats.org/spreadsheetml/2006/main" count="62" uniqueCount="38">
  <si>
    <t>附件1：2020年度凤阳县部分事业单位第二次公开招聘体检人员名单</t>
  </si>
  <si>
    <t>序号</t>
  </si>
  <si>
    <t>报考岗位</t>
  </si>
  <si>
    <t>姓名</t>
  </si>
  <si>
    <t>性别</t>
  </si>
  <si>
    <t>出生年月</t>
  </si>
  <si>
    <t>准考证号</t>
  </si>
  <si>
    <t>职业能力倾向测试</t>
  </si>
  <si>
    <t>综合应用能力</t>
  </si>
  <si>
    <t>笔试成绩总分</t>
  </si>
  <si>
    <t>专业测试成绩</t>
  </si>
  <si>
    <t>考试总成绩</t>
  </si>
  <si>
    <t>11001_专业技术</t>
  </si>
  <si>
    <t>11002_专业技术</t>
  </si>
  <si>
    <t>11003_管理</t>
  </si>
  <si>
    <t>11004_专业技术</t>
  </si>
  <si>
    <t>11006_专业技术</t>
  </si>
  <si>
    <t>11007_专业技术</t>
  </si>
  <si>
    <t>11008_管理</t>
  </si>
  <si>
    <t>11009_管理</t>
  </si>
  <si>
    <t>11010_专业技术</t>
  </si>
  <si>
    <t>11011_管理</t>
  </si>
  <si>
    <t>11012_专业技术</t>
  </si>
  <si>
    <t>11013_专业技术</t>
  </si>
  <si>
    <t>11014_专业技术</t>
  </si>
  <si>
    <t>11015_专业技术</t>
  </si>
  <si>
    <t>11016_专业技术</t>
  </si>
  <si>
    <t>11017_专业技术</t>
  </si>
  <si>
    <t>11018_专业技术</t>
  </si>
  <si>
    <t>11019_专业技术</t>
  </si>
  <si>
    <t>11020_管理</t>
  </si>
  <si>
    <t>11021_专业技术</t>
  </si>
  <si>
    <t>11023_管理</t>
  </si>
  <si>
    <t>11024_专业技术</t>
  </si>
  <si>
    <t>11025_专业技术</t>
  </si>
  <si>
    <t>11026_专业技术</t>
  </si>
  <si>
    <t>11027_管理</t>
  </si>
  <si>
    <t>11028_专业技术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</si>
</sst>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);[Red]\(0.00\)"/>
    <numFmt numFmtId="178" formatCode="0.00_ "/>
  </numFmts>
  <fonts count="42">
    <font>
      <sz val="12"/>
      <name val="宋体"/>
      <family val="0"/>
    </font>
    <font>
      <sz val="18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176" fontId="0" fillId="0" borderId="0" xfId="0" applyNumberFormat="1" applyFont="1" applyAlignment="1">
      <alignment vertical="center"/>
    </xf>
    <xf numFmtId="177" fontId="0" fillId="0" borderId="0" xfId="0" applyNumberFormat="1" applyFont="1" applyAlignment="1">
      <alignment horizontal="right"/>
    </xf>
    <xf numFmtId="178" fontId="0" fillId="0" borderId="0" xfId="0" applyNumberFormat="1" applyFont="1" applyAlignment="1">
      <alignment horizontal="center" vertical="center"/>
    </xf>
    <xf numFmtId="178" fontId="0" fillId="0" borderId="0" xfId="0" applyNumberFormat="1" applyFont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/>
    </xf>
    <xf numFmtId="177" fontId="2" fillId="0" borderId="11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176" fontId="0" fillId="0" borderId="10" xfId="0" applyNumberFormat="1" applyFont="1" applyBorder="1" applyAlignment="1">
      <alignment horizontal="center" vertical="center"/>
    </xf>
    <xf numFmtId="177" fontId="0" fillId="0" borderId="10" xfId="0" applyNumberFormat="1" applyFont="1" applyBorder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176" fontId="0" fillId="0" borderId="0" xfId="0" applyNumberFormat="1" applyFont="1" applyAlignment="1">
      <alignment vertical="center"/>
    </xf>
    <xf numFmtId="178" fontId="0" fillId="0" borderId="10" xfId="0" applyNumberFormat="1" applyFont="1" applyBorder="1" applyAlignment="1">
      <alignment horizontal="center" vertical="center"/>
    </xf>
    <xf numFmtId="178" fontId="0" fillId="0" borderId="10" xfId="0" applyNumberFormat="1" applyFont="1" applyBorder="1" applyAlignment="1">
      <alignment horizontal="center" vertical="center"/>
    </xf>
    <xf numFmtId="177" fontId="0" fillId="0" borderId="10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8"/>
  <sheetViews>
    <sheetView tabSelected="1" workbookViewId="0" topLeftCell="A1">
      <selection activeCell="N12" sqref="N12"/>
    </sheetView>
  </sheetViews>
  <sheetFormatPr defaultColWidth="9.00390625" defaultRowHeight="15" customHeight="1"/>
  <cols>
    <col min="1" max="1" width="4.75390625" style="2" customWidth="1"/>
    <col min="2" max="2" width="15.25390625" style="3" customWidth="1"/>
    <col min="3" max="3" width="9.50390625" style="4" bestFit="1" customWidth="1"/>
    <col min="4" max="4" width="5.50390625" style="4" bestFit="1" customWidth="1"/>
    <col min="5" max="5" width="12.125" style="4" customWidth="1"/>
    <col min="6" max="6" width="15.50390625" style="5" customWidth="1"/>
    <col min="7" max="7" width="9.50390625" style="6" customWidth="1"/>
    <col min="8" max="8" width="10.125" style="6" customWidth="1"/>
    <col min="9" max="9" width="13.25390625" style="2" customWidth="1"/>
    <col min="10" max="10" width="12.75390625" style="7" customWidth="1"/>
    <col min="11" max="11" width="11.125" style="8" customWidth="1"/>
    <col min="12" max="16384" width="9.00390625" style="4" customWidth="1"/>
  </cols>
  <sheetData>
    <row r="1" spans="1:11" ht="34.5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ht="25.5" customHeight="1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1" t="s">
        <v>6</v>
      </c>
      <c r="G2" s="12" t="s">
        <v>7</v>
      </c>
      <c r="H2" s="12" t="s">
        <v>8</v>
      </c>
      <c r="I2" s="10" t="s">
        <v>9</v>
      </c>
      <c r="J2" s="20" t="s">
        <v>10</v>
      </c>
      <c r="K2" s="21" t="s">
        <v>11</v>
      </c>
    </row>
    <row r="3" spans="1:11" ht="21.75" customHeight="1">
      <c r="A3" s="13">
        <v>1</v>
      </c>
      <c r="B3" s="14" t="s">
        <v>12</v>
      </c>
      <c r="C3" s="13" t="str">
        <f>"林伟"</f>
        <v>林伟</v>
      </c>
      <c r="D3" s="13" t="str">
        <f>"男"</f>
        <v>男</v>
      </c>
      <c r="E3" s="13" t="str">
        <f>"1992-05-03"</f>
        <v>1992-05-03</v>
      </c>
      <c r="F3" s="15">
        <v>202012260228</v>
      </c>
      <c r="G3" s="16">
        <v>111.8</v>
      </c>
      <c r="H3" s="16">
        <v>111</v>
      </c>
      <c r="I3" s="22">
        <f aca="true" t="shared" si="0" ref="I3:I52">SUM(G3:H3)</f>
        <v>222.8</v>
      </c>
      <c r="J3" s="20">
        <v>81.44</v>
      </c>
      <c r="K3" s="21">
        <f aca="true" t="shared" si="1" ref="K3:K52">I3/2/1.5*0.5+J3*0.5</f>
        <v>77.85333333333332</v>
      </c>
    </row>
    <row r="4" spans="1:11" ht="21.75" customHeight="1">
      <c r="A4" s="13">
        <v>2</v>
      </c>
      <c r="B4" s="14" t="s">
        <v>12</v>
      </c>
      <c r="C4" s="13" t="str">
        <f>"张蒙颖"</f>
        <v>张蒙颖</v>
      </c>
      <c r="D4" s="13" t="str">
        <f>"女"</f>
        <v>女</v>
      </c>
      <c r="E4" s="13" t="str">
        <f>"1998-04-09"</f>
        <v>1998-04-09</v>
      </c>
      <c r="F4" s="15">
        <v>202012260315</v>
      </c>
      <c r="G4" s="16">
        <v>106.5</v>
      </c>
      <c r="H4" s="16">
        <v>108.5</v>
      </c>
      <c r="I4" s="22">
        <f t="shared" si="0"/>
        <v>215</v>
      </c>
      <c r="J4" s="20">
        <v>82.18</v>
      </c>
      <c r="K4" s="21">
        <f t="shared" si="1"/>
        <v>76.92333333333335</v>
      </c>
    </row>
    <row r="5" spans="1:11" ht="21.75" customHeight="1">
      <c r="A5" s="13">
        <v>3</v>
      </c>
      <c r="B5" s="14" t="s">
        <v>12</v>
      </c>
      <c r="C5" s="13" t="str">
        <f>"陈银龙"</f>
        <v>陈银龙</v>
      </c>
      <c r="D5" s="13" t="str">
        <f>"男"</f>
        <v>男</v>
      </c>
      <c r="E5" s="13" t="str">
        <f>"1994-10-23"</f>
        <v>1994-10-23</v>
      </c>
      <c r="F5" s="15">
        <v>202012260311</v>
      </c>
      <c r="G5" s="16">
        <v>121.7</v>
      </c>
      <c r="H5" s="16">
        <v>106</v>
      </c>
      <c r="I5" s="22">
        <f t="shared" si="0"/>
        <v>227.7</v>
      </c>
      <c r="J5" s="20">
        <v>76.82</v>
      </c>
      <c r="K5" s="21">
        <f t="shared" si="1"/>
        <v>76.35999999999999</v>
      </c>
    </row>
    <row r="6" spans="1:11" s="1" customFormat="1" ht="21.75" customHeight="1">
      <c r="A6" s="13">
        <v>4</v>
      </c>
      <c r="B6" s="14" t="s">
        <v>13</v>
      </c>
      <c r="C6" s="13" t="str">
        <f>"程婷婷"</f>
        <v>程婷婷</v>
      </c>
      <c r="D6" s="13" t="str">
        <f>"女"</f>
        <v>女</v>
      </c>
      <c r="E6" s="13" t="str">
        <f>"1997-08-05"</f>
        <v>1997-08-05</v>
      </c>
      <c r="F6" s="15">
        <v>202012260330</v>
      </c>
      <c r="G6" s="16">
        <v>118.3</v>
      </c>
      <c r="H6" s="16">
        <v>102.5</v>
      </c>
      <c r="I6" s="22">
        <f t="shared" si="0"/>
        <v>220.8</v>
      </c>
      <c r="J6" s="20">
        <v>83.82</v>
      </c>
      <c r="K6" s="21">
        <f t="shared" si="1"/>
        <v>78.71000000000001</v>
      </c>
    </row>
    <row r="7" spans="1:11" s="1" customFormat="1" ht="21.75" customHeight="1">
      <c r="A7" s="13">
        <v>5</v>
      </c>
      <c r="B7" s="14" t="s">
        <v>13</v>
      </c>
      <c r="C7" s="13" t="str">
        <f>"杨隽祎"</f>
        <v>杨隽祎</v>
      </c>
      <c r="D7" s="13" t="str">
        <f>"女"</f>
        <v>女</v>
      </c>
      <c r="E7" s="13" t="str">
        <f>"1998-07-23"</f>
        <v>1998-07-23</v>
      </c>
      <c r="F7" s="15">
        <v>202012260501</v>
      </c>
      <c r="G7" s="16">
        <v>116.9</v>
      </c>
      <c r="H7" s="16">
        <v>99.5</v>
      </c>
      <c r="I7" s="22">
        <f t="shared" si="0"/>
        <v>216.4</v>
      </c>
      <c r="J7" s="20">
        <v>81.46</v>
      </c>
      <c r="K7" s="21">
        <f t="shared" si="1"/>
        <v>76.79666666666667</v>
      </c>
    </row>
    <row r="8" spans="1:11" s="1" customFormat="1" ht="21.75" customHeight="1">
      <c r="A8" s="13">
        <v>6</v>
      </c>
      <c r="B8" s="14" t="s">
        <v>14</v>
      </c>
      <c r="C8" s="13" t="str">
        <f>"张妍"</f>
        <v>张妍</v>
      </c>
      <c r="D8" s="13" t="str">
        <f>"女"</f>
        <v>女</v>
      </c>
      <c r="E8" s="13" t="str">
        <f>"1997-08-06"</f>
        <v>1997-08-06</v>
      </c>
      <c r="F8" s="15">
        <v>202012260617</v>
      </c>
      <c r="G8" s="16">
        <v>124.5</v>
      </c>
      <c r="H8" s="16">
        <v>101</v>
      </c>
      <c r="I8" s="22">
        <f t="shared" si="0"/>
        <v>225.5</v>
      </c>
      <c r="J8" s="20">
        <v>83.12</v>
      </c>
      <c r="K8" s="21">
        <f t="shared" si="1"/>
        <v>79.14333333333335</v>
      </c>
    </row>
    <row r="9" spans="1:11" s="1" customFormat="1" ht="21.75" customHeight="1">
      <c r="A9" s="13">
        <v>7</v>
      </c>
      <c r="B9" s="14" t="s">
        <v>14</v>
      </c>
      <c r="C9" s="13" t="str">
        <f>"刘言"</f>
        <v>刘言</v>
      </c>
      <c r="D9" s="13" t="str">
        <f>"女"</f>
        <v>女</v>
      </c>
      <c r="E9" s="13" t="str">
        <f>"1996-08-20"</f>
        <v>1996-08-20</v>
      </c>
      <c r="F9" s="15">
        <v>202012260610</v>
      </c>
      <c r="G9" s="16">
        <v>101.6</v>
      </c>
      <c r="H9" s="16">
        <v>93</v>
      </c>
      <c r="I9" s="22">
        <f t="shared" si="0"/>
        <v>194.6</v>
      </c>
      <c r="J9" s="20">
        <v>80.2</v>
      </c>
      <c r="K9" s="21">
        <f t="shared" si="1"/>
        <v>72.53333333333333</v>
      </c>
    </row>
    <row r="10" spans="1:11" ht="21.75" customHeight="1">
      <c r="A10" s="13">
        <v>8</v>
      </c>
      <c r="B10" s="14" t="s">
        <v>15</v>
      </c>
      <c r="C10" s="13" t="str">
        <f>"徐先强"</f>
        <v>徐先强</v>
      </c>
      <c r="D10" s="13" t="str">
        <f>"男"</f>
        <v>男</v>
      </c>
      <c r="E10" s="13" t="str">
        <f>"1997-10-30"</f>
        <v>1997-10-30</v>
      </c>
      <c r="F10" s="15">
        <v>202012260626</v>
      </c>
      <c r="G10" s="16">
        <v>103.8</v>
      </c>
      <c r="H10" s="16">
        <v>94.5</v>
      </c>
      <c r="I10" s="22">
        <f t="shared" si="0"/>
        <v>198.3</v>
      </c>
      <c r="J10" s="20">
        <v>81.36</v>
      </c>
      <c r="K10" s="21">
        <f t="shared" si="1"/>
        <v>73.73</v>
      </c>
    </row>
    <row r="11" spans="1:11" ht="21.75" customHeight="1">
      <c r="A11" s="13">
        <v>9</v>
      </c>
      <c r="B11" s="14" t="s">
        <v>15</v>
      </c>
      <c r="C11" s="13" t="str">
        <f>"于艳茹"</f>
        <v>于艳茹</v>
      </c>
      <c r="D11" s="13" t="str">
        <f>"女"</f>
        <v>女</v>
      </c>
      <c r="E11" s="13" t="str">
        <f>"1996-08-25"</f>
        <v>1996-08-25</v>
      </c>
      <c r="F11" s="15">
        <v>202012260625</v>
      </c>
      <c r="G11" s="16">
        <v>108</v>
      </c>
      <c r="H11" s="16">
        <v>101.5</v>
      </c>
      <c r="I11" s="22">
        <f t="shared" si="0"/>
        <v>209.5</v>
      </c>
      <c r="J11" s="20">
        <v>75.72</v>
      </c>
      <c r="K11" s="21">
        <f t="shared" si="1"/>
        <v>72.77666666666667</v>
      </c>
    </row>
    <row r="12" spans="1:11" ht="21.75" customHeight="1">
      <c r="A12" s="13">
        <v>10</v>
      </c>
      <c r="B12" s="14" t="s">
        <v>15</v>
      </c>
      <c r="C12" s="13" t="str">
        <f>"王贤昊"</f>
        <v>王贤昊</v>
      </c>
      <c r="D12" s="13" t="str">
        <f>"男"</f>
        <v>男</v>
      </c>
      <c r="E12" s="13" t="str">
        <f>"1997-04-30"</f>
        <v>1997-04-30</v>
      </c>
      <c r="F12" s="15">
        <v>202012260622</v>
      </c>
      <c r="G12" s="16">
        <v>107.2</v>
      </c>
      <c r="H12" s="16">
        <v>84.5</v>
      </c>
      <c r="I12" s="22">
        <f t="shared" si="0"/>
        <v>191.7</v>
      </c>
      <c r="J12" s="20">
        <v>80.88</v>
      </c>
      <c r="K12" s="21">
        <f t="shared" si="1"/>
        <v>72.39</v>
      </c>
    </row>
    <row r="13" spans="1:11" ht="21.75" customHeight="1">
      <c r="A13" s="13">
        <v>11</v>
      </c>
      <c r="B13" s="14" t="s">
        <v>16</v>
      </c>
      <c r="C13" s="13" t="str">
        <f>"司国庆"</f>
        <v>司国庆</v>
      </c>
      <c r="D13" s="13" t="str">
        <f>"男"</f>
        <v>男</v>
      </c>
      <c r="E13" s="13" t="str">
        <f>"1994-10-01"</f>
        <v>1994-10-01</v>
      </c>
      <c r="F13" s="15">
        <v>202012260704</v>
      </c>
      <c r="G13" s="16">
        <v>99.4</v>
      </c>
      <c r="H13" s="16">
        <v>82</v>
      </c>
      <c r="I13" s="22">
        <f t="shared" si="0"/>
        <v>181.4</v>
      </c>
      <c r="J13" s="20">
        <v>77.46</v>
      </c>
      <c r="K13" s="21">
        <f t="shared" si="1"/>
        <v>68.96333333333334</v>
      </c>
    </row>
    <row r="14" spans="1:11" ht="21.75" customHeight="1">
      <c r="A14" s="13">
        <v>12</v>
      </c>
      <c r="B14" s="14" t="s">
        <v>17</v>
      </c>
      <c r="C14" s="13" t="str">
        <f>"李孟宇"</f>
        <v>李孟宇</v>
      </c>
      <c r="D14" s="13" t="str">
        <f>"女"</f>
        <v>女</v>
      </c>
      <c r="E14" s="13" t="str">
        <f>"1997-12-06"</f>
        <v>1997-12-06</v>
      </c>
      <c r="F14" s="15">
        <v>202012260723</v>
      </c>
      <c r="G14" s="16">
        <v>108.8</v>
      </c>
      <c r="H14" s="16">
        <v>106.5</v>
      </c>
      <c r="I14" s="22">
        <f t="shared" si="0"/>
        <v>215.3</v>
      </c>
      <c r="J14" s="20">
        <v>83.36</v>
      </c>
      <c r="K14" s="21">
        <f t="shared" si="1"/>
        <v>77.56333333333333</v>
      </c>
    </row>
    <row r="15" spans="1:11" ht="21.75" customHeight="1">
      <c r="A15" s="13">
        <v>13</v>
      </c>
      <c r="B15" s="14" t="s">
        <v>18</v>
      </c>
      <c r="C15" s="13" t="str">
        <f>"邓苗苗"</f>
        <v>邓苗苗</v>
      </c>
      <c r="D15" s="13" t="str">
        <f>"女"</f>
        <v>女</v>
      </c>
      <c r="E15" s="13" t="str">
        <f>"1998-12-11"</f>
        <v>1998-12-11</v>
      </c>
      <c r="F15" s="15">
        <v>202012260821</v>
      </c>
      <c r="G15" s="16">
        <v>112.3</v>
      </c>
      <c r="H15" s="16">
        <v>108.5</v>
      </c>
      <c r="I15" s="22">
        <f t="shared" si="0"/>
        <v>220.8</v>
      </c>
      <c r="J15" s="20">
        <v>83.08</v>
      </c>
      <c r="K15" s="21">
        <f t="shared" si="1"/>
        <v>78.34</v>
      </c>
    </row>
    <row r="16" spans="1:11" ht="21.75" customHeight="1">
      <c r="A16" s="13">
        <v>14</v>
      </c>
      <c r="B16" s="14" t="s">
        <v>18</v>
      </c>
      <c r="C16" s="13" t="str">
        <f>"胡晓丹"</f>
        <v>胡晓丹</v>
      </c>
      <c r="D16" s="13" t="str">
        <f>"女"</f>
        <v>女</v>
      </c>
      <c r="E16" s="13" t="str">
        <f>"1997-12-24"</f>
        <v>1997-12-24</v>
      </c>
      <c r="F16" s="15">
        <v>202012260807</v>
      </c>
      <c r="G16" s="16">
        <v>109.5</v>
      </c>
      <c r="H16" s="16">
        <v>108</v>
      </c>
      <c r="I16" s="22">
        <f t="shared" si="0"/>
        <v>217.5</v>
      </c>
      <c r="J16" s="20">
        <v>82.32</v>
      </c>
      <c r="K16" s="21">
        <f t="shared" si="1"/>
        <v>77.41</v>
      </c>
    </row>
    <row r="17" spans="1:11" ht="21.75" customHeight="1">
      <c r="A17" s="13">
        <v>15</v>
      </c>
      <c r="B17" s="14" t="s">
        <v>18</v>
      </c>
      <c r="C17" s="13" t="str">
        <f>"季雯雯"</f>
        <v>季雯雯</v>
      </c>
      <c r="D17" s="13" t="str">
        <f>"女"</f>
        <v>女</v>
      </c>
      <c r="E17" s="13" t="str">
        <f>"1999-02-09"</f>
        <v>1999-02-09</v>
      </c>
      <c r="F17" s="15">
        <v>202012260809</v>
      </c>
      <c r="G17" s="16">
        <v>112.1</v>
      </c>
      <c r="H17" s="16">
        <v>106</v>
      </c>
      <c r="I17" s="22">
        <f t="shared" si="0"/>
        <v>218.1</v>
      </c>
      <c r="J17" s="20">
        <v>79.64</v>
      </c>
      <c r="K17" s="21">
        <f t="shared" si="1"/>
        <v>76.17</v>
      </c>
    </row>
    <row r="18" spans="1:11" ht="21.75" customHeight="1">
      <c r="A18" s="13">
        <v>16</v>
      </c>
      <c r="B18" s="14" t="s">
        <v>19</v>
      </c>
      <c r="C18" s="13" t="str">
        <f>"王凯"</f>
        <v>王凯</v>
      </c>
      <c r="D18" s="13" t="str">
        <f aca="true" t="shared" si="2" ref="D18:D24">"男"</f>
        <v>男</v>
      </c>
      <c r="E18" s="13" t="str">
        <f>"2000-01-03"</f>
        <v>2000-01-03</v>
      </c>
      <c r="F18" s="15">
        <v>202012260912</v>
      </c>
      <c r="G18" s="16">
        <v>109.3</v>
      </c>
      <c r="H18" s="16">
        <v>104.5</v>
      </c>
      <c r="I18" s="22">
        <f t="shared" si="0"/>
        <v>213.8</v>
      </c>
      <c r="J18" s="20">
        <v>83.7</v>
      </c>
      <c r="K18" s="21">
        <f t="shared" si="1"/>
        <v>77.48333333333333</v>
      </c>
    </row>
    <row r="19" spans="1:11" ht="21.75" customHeight="1">
      <c r="A19" s="13">
        <v>17</v>
      </c>
      <c r="B19" s="14" t="s">
        <v>19</v>
      </c>
      <c r="C19" s="13" t="str">
        <f>"郝金浩"</f>
        <v>郝金浩</v>
      </c>
      <c r="D19" s="13" t="str">
        <f t="shared" si="2"/>
        <v>男</v>
      </c>
      <c r="E19" s="13" t="str">
        <f>"1996-11-11"</f>
        <v>1996-11-11</v>
      </c>
      <c r="F19" s="15">
        <v>202012260827</v>
      </c>
      <c r="G19" s="16">
        <v>111.9</v>
      </c>
      <c r="H19" s="16">
        <v>103.5</v>
      </c>
      <c r="I19" s="22">
        <f t="shared" si="0"/>
        <v>215.4</v>
      </c>
      <c r="J19" s="20">
        <v>82.66</v>
      </c>
      <c r="K19" s="21">
        <f t="shared" si="1"/>
        <v>77.22999999999999</v>
      </c>
    </row>
    <row r="20" spans="1:11" s="1" customFormat="1" ht="21.75" customHeight="1">
      <c r="A20" s="13">
        <v>18</v>
      </c>
      <c r="B20" s="14" t="s">
        <v>20</v>
      </c>
      <c r="C20" s="13" t="str">
        <f>"章陈彰"</f>
        <v>章陈彰</v>
      </c>
      <c r="D20" s="13" t="str">
        <f t="shared" si="2"/>
        <v>男</v>
      </c>
      <c r="E20" s="13" t="str">
        <f>"1997-01-10"</f>
        <v>1997-01-10</v>
      </c>
      <c r="F20" s="15">
        <v>202012261026</v>
      </c>
      <c r="G20" s="16">
        <v>122.7</v>
      </c>
      <c r="H20" s="16">
        <v>107.5</v>
      </c>
      <c r="I20" s="22">
        <f t="shared" si="0"/>
        <v>230.2</v>
      </c>
      <c r="J20" s="20">
        <v>78.36</v>
      </c>
      <c r="K20" s="21">
        <f t="shared" si="1"/>
        <v>77.54666666666667</v>
      </c>
    </row>
    <row r="21" spans="1:11" s="1" customFormat="1" ht="21.75" customHeight="1">
      <c r="A21" s="13">
        <v>19</v>
      </c>
      <c r="B21" s="14" t="s">
        <v>20</v>
      </c>
      <c r="C21" s="13" t="str">
        <f>"王乐"</f>
        <v>王乐</v>
      </c>
      <c r="D21" s="13" t="str">
        <f t="shared" si="2"/>
        <v>男</v>
      </c>
      <c r="E21" s="13" t="str">
        <f>"1997-11-05"</f>
        <v>1997-11-05</v>
      </c>
      <c r="F21" s="15">
        <v>202012261021</v>
      </c>
      <c r="G21" s="16">
        <v>123.6</v>
      </c>
      <c r="H21" s="16">
        <v>101.5</v>
      </c>
      <c r="I21" s="22">
        <f t="shared" si="0"/>
        <v>225.1</v>
      </c>
      <c r="J21" s="20">
        <v>79.3</v>
      </c>
      <c r="K21" s="21">
        <f t="shared" si="1"/>
        <v>77.16666666666666</v>
      </c>
    </row>
    <row r="22" spans="1:11" s="1" customFormat="1" ht="21.75" customHeight="1">
      <c r="A22" s="13">
        <v>20</v>
      </c>
      <c r="B22" s="14" t="s">
        <v>20</v>
      </c>
      <c r="C22" s="13" t="str">
        <f>"任远杰"</f>
        <v>任远杰</v>
      </c>
      <c r="D22" s="13" t="str">
        <f t="shared" si="2"/>
        <v>男</v>
      </c>
      <c r="E22" s="13" t="str">
        <f>"1998-02-08"</f>
        <v>1998-02-08</v>
      </c>
      <c r="F22" s="15">
        <v>202012260928</v>
      </c>
      <c r="G22" s="16">
        <v>117.4</v>
      </c>
      <c r="H22" s="16">
        <v>100.5</v>
      </c>
      <c r="I22" s="22">
        <f t="shared" si="0"/>
        <v>217.9</v>
      </c>
      <c r="J22" s="20">
        <v>81.08</v>
      </c>
      <c r="K22" s="21">
        <f t="shared" si="1"/>
        <v>76.85666666666667</v>
      </c>
    </row>
    <row r="23" spans="1:11" s="1" customFormat="1" ht="21.75" customHeight="1">
      <c r="A23" s="13">
        <v>21</v>
      </c>
      <c r="B23" s="14" t="s">
        <v>20</v>
      </c>
      <c r="C23" s="13" t="str">
        <f>"沙翔"</f>
        <v>沙翔</v>
      </c>
      <c r="D23" s="13" t="str">
        <f t="shared" si="2"/>
        <v>男</v>
      </c>
      <c r="E23" s="13" t="str">
        <f>"1997-10-04"</f>
        <v>1997-10-04</v>
      </c>
      <c r="F23" s="15">
        <v>202012261025</v>
      </c>
      <c r="G23" s="16">
        <v>118.9</v>
      </c>
      <c r="H23" s="16">
        <v>102.5</v>
      </c>
      <c r="I23" s="22">
        <f t="shared" si="0"/>
        <v>221.4</v>
      </c>
      <c r="J23" s="20">
        <v>79.3</v>
      </c>
      <c r="K23" s="21">
        <f t="shared" si="1"/>
        <v>76.55</v>
      </c>
    </row>
    <row r="24" spans="1:11" s="1" customFormat="1" ht="21.75" customHeight="1">
      <c r="A24" s="13">
        <v>22</v>
      </c>
      <c r="B24" s="14" t="s">
        <v>20</v>
      </c>
      <c r="C24" s="13" t="str">
        <f>"李一凡"</f>
        <v>李一凡</v>
      </c>
      <c r="D24" s="13" t="str">
        <f t="shared" si="2"/>
        <v>男</v>
      </c>
      <c r="E24" s="13" t="str">
        <f>"1998-10-18"</f>
        <v>1998-10-18</v>
      </c>
      <c r="F24" s="15">
        <v>202012261106</v>
      </c>
      <c r="G24" s="16">
        <v>113.9</v>
      </c>
      <c r="H24" s="16">
        <v>101.5</v>
      </c>
      <c r="I24" s="22">
        <f t="shared" si="0"/>
        <v>215.4</v>
      </c>
      <c r="J24" s="20">
        <v>81.2</v>
      </c>
      <c r="K24" s="21">
        <f t="shared" si="1"/>
        <v>76.5</v>
      </c>
    </row>
    <row r="25" spans="1:11" s="1" customFormat="1" ht="21.75" customHeight="1">
      <c r="A25" s="13">
        <v>23</v>
      </c>
      <c r="B25" s="14" t="s">
        <v>21</v>
      </c>
      <c r="C25" s="13" t="str">
        <f>"刘超然"</f>
        <v>刘超然</v>
      </c>
      <c r="D25" s="13" t="str">
        <f>"女"</f>
        <v>女</v>
      </c>
      <c r="E25" s="13" t="str">
        <f>"1994-03-03"</f>
        <v>1994-03-03</v>
      </c>
      <c r="F25" s="15">
        <v>202012261110</v>
      </c>
      <c r="G25" s="16">
        <v>116.7</v>
      </c>
      <c r="H25" s="16">
        <v>106.5</v>
      </c>
      <c r="I25" s="22">
        <f t="shared" si="0"/>
        <v>223.2</v>
      </c>
      <c r="J25" s="20">
        <v>84.22</v>
      </c>
      <c r="K25" s="21">
        <f t="shared" si="1"/>
        <v>79.31</v>
      </c>
    </row>
    <row r="26" spans="1:11" ht="21.75" customHeight="1">
      <c r="A26" s="13">
        <v>24</v>
      </c>
      <c r="B26" s="14" t="s">
        <v>22</v>
      </c>
      <c r="C26" s="13" t="str">
        <f>"胡方伟"</f>
        <v>胡方伟</v>
      </c>
      <c r="D26" s="13" t="str">
        <f>"男"</f>
        <v>男</v>
      </c>
      <c r="E26" s="13" t="str">
        <f>"1994-12-16"</f>
        <v>1994-12-16</v>
      </c>
      <c r="F26" s="15">
        <v>202012261204</v>
      </c>
      <c r="G26" s="16">
        <v>86.6</v>
      </c>
      <c r="H26" s="16">
        <v>99.5</v>
      </c>
      <c r="I26" s="22">
        <f t="shared" si="0"/>
        <v>186.1</v>
      </c>
      <c r="J26" s="20">
        <v>80.34</v>
      </c>
      <c r="K26" s="21">
        <f t="shared" si="1"/>
        <v>71.18666666666667</v>
      </c>
    </row>
    <row r="27" spans="1:11" s="1" customFormat="1" ht="21.75" customHeight="1">
      <c r="A27" s="13">
        <v>25</v>
      </c>
      <c r="B27" s="14" t="s">
        <v>23</v>
      </c>
      <c r="C27" s="13" t="str">
        <f>"闫蓝石"</f>
        <v>闫蓝石</v>
      </c>
      <c r="D27" s="13" t="str">
        <f>"女"</f>
        <v>女</v>
      </c>
      <c r="E27" s="13" t="str">
        <f>"1996-01-20"</f>
        <v>1996-01-20</v>
      </c>
      <c r="F27" s="15">
        <v>202012261210</v>
      </c>
      <c r="G27" s="16">
        <v>103.7</v>
      </c>
      <c r="H27" s="16">
        <v>97</v>
      </c>
      <c r="I27" s="22">
        <f t="shared" si="0"/>
        <v>200.7</v>
      </c>
      <c r="J27" s="20">
        <v>77.8</v>
      </c>
      <c r="K27" s="21">
        <f t="shared" si="1"/>
        <v>72.35</v>
      </c>
    </row>
    <row r="28" spans="1:11" s="1" customFormat="1" ht="21.75" customHeight="1">
      <c r="A28" s="13">
        <v>26</v>
      </c>
      <c r="B28" s="14" t="s">
        <v>24</v>
      </c>
      <c r="C28" s="13" t="str">
        <f>"罗俊松"</f>
        <v>罗俊松</v>
      </c>
      <c r="D28" s="13" t="str">
        <f>"男"</f>
        <v>男</v>
      </c>
      <c r="E28" s="13" t="str">
        <f>"1998-08-01"</f>
        <v>1998-08-01</v>
      </c>
      <c r="F28" s="15">
        <v>202012261221</v>
      </c>
      <c r="G28" s="16">
        <v>88.3</v>
      </c>
      <c r="H28" s="16">
        <v>98</v>
      </c>
      <c r="I28" s="22">
        <f t="shared" si="0"/>
        <v>186.3</v>
      </c>
      <c r="J28" s="20">
        <v>76.8</v>
      </c>
      <c r="K28" s="21">
        <f t="shared" si="1"/>
        <v>69.45</v>
      </c>
    </row>
    <row r="29" spans="1:11" s="1" customFormat="1" ht="21.75" customHeight="1">
      <c r="A29" s="13">
        <v>27</v>
      </c>
      <c r="B29" s="14" t="s">
        <v>24</v>
      </c>
      <c r="C29" s="13" t="str">
        <f>"孙锐"</f>
        <v>孙锐</v>
      </c>
      <c r="D29" s="13" t="str">
        <f>"男"</f>
        <v>男</v>
      </c>
      <c r="E29" s="13" t="str">
        <f>"1996-10-10"</f>
        <v>1996-10-10</v>
      </c>
      <c r="F29" s="15">
        <v>202012261225</v>
      </c>
      <c r="G29" s="16">
        <v>68.1</v>
      </c>
      <c r="H29" s="16">
        <v>89.5</v>
      </c>
      <c r="I29" s="22">
        <f t="shared" si="0"/>
        <v>157.6</v>
      </c>
      <c r="J29" s="20">
        <v>74.6</v>
      </c>
      <c r="K29" s="21">
        <f t="shared" si="1"/>
        <v>63.56666666666666</v>
      </c>
    </row>
    <row r="30" spans="1:11" s="1" customFormat="1" ht="21.75" customHeight="1">
      <c r="A30" s="13">
        <v>28</v>
      </c>
      <c r="B30" s="14" t="s">
        <v>24</v>
      </c>
      <c r="C30" s="13" t="str">
        <f>"何成亮"</f>
        <v>何成亮</v>
      </c>
      <c r="D30" s="13" t="str">
        <f>"男"</f>
        <v>男</v>
      </c>
      <c r="E30" s="13" t="str">
        <f>"1996-08-17"</f>
        <v>1996-08-17</v>
      </c>
      <c r="F30" s="15">
        <v>202012261220</v>
      </c>
      <c r="G30" s="16">
        <v>73.8</v>
      </c>
      <c r="H30" s="16">
        <v>88.5</v>
      </c>
      <c r="I30" s="22">
        <f t="shared" si="0"/>
        <v>162.3</v>
      </c>
      <c r="J30" s="20">
        <v>72.8</v>
      </c>
      <c r="K30" s="21">
        <f t="shared" si="1"/>
        <v>63.45</v>
      </c>
    </row>
    <row r="31" spans="1:11" s="1" customFormat="1" ht="21.75" customHeight="1">
      <c r="A31" s="13">
        <v>29</v>
      </c>
      <c r="B31" s="14" t="s">
        <v>24</v>
      </c>
      <c r="C31" s="13" t="str">
        <f>"詹庆敏"</f>
        <v>詹庆敏</v>
      </c>
      <c r="D31" s="13" t="str">
        <f>"女"</f>
        <v>女</v>
      </c>
      <c r="E31" s="13" t="str">
        <f>"1996-11-04"</f>
        <v>1996-11-04</v>
      </c>
      <c r="F31" s="15">
        <v>202012261222</v>
      </c>
      <c r="G31" s="16">
        <v>66.8</v>
      </c>
      <c r="H31" s="16">
        <v>92.5</v>
      </c>
      <c r="I31" s="22">
        <f t="shared" si="0"/>
        <v>159.3</v>
      </c>
      <c r="J31" s="20">
        <v>73.2</v>
      </c>
      <c r="K31" s="21">
        <f t="shared" si="1"/>
        <v>63.150000000000006</v>
      </c>
    </row>
    <row r="32" spans="1:11" s="1" customFormat="1" ht="21.75" customHeight="1">
      <c r="A32" s="13">
        <v>30</v>
      </c>
      <c r="B32" s="14" t="s">
        <v>24</v>
      </c>
      <c r="C32" s="13" t="str">
        <f>"陈波"</f>
        <v>陈波</v>
      </c>
      <c r="D32" s="13" t="str">
        <f>"男"</f>
        <v>男</v>
      </c>
      <c r="E32" s="13" t="str">
        <f>"1999-06-05"</f>
        <v>1999-06-05</v>
      </c>
      <c r="F32" s="15">
        <v>202012261223</v>
      </c>
      <c r="G32" s="16">
        <v>60.5</v>
      </c>
      <c r="H32" s="16">
        <v>92.5</v>
      </c>
      <c r="I32" s="22">
        <f t="shared" si="0"/>
        <v>153</v>
      </c>
      <c r="J32" s="20">
        <v>71.8</v>
      </c>
      <c r="K32" s="21">
        <f t="shared" si="1"/>
        <v>61.4</v>
      </c>
    </row>
    <row r="33" spans="1:11" ht="21.75" customHeight="1">
      <c r="A33" s="13">
        <v>31</v>
      </c>
      <c r="B33" s="14" t="s">
        <v>25</v>
      </c>
      <c r="C33" s="13" t="str">
        <f>"任岩"</f>
        <v>任岩</v>
      </c>
      <c r="D33" s="13" t="str">
        <f>"男"</f>
        <v>男</v>
      </c>
      <c r="E33" s="13" t="str">
        <f>"1994-08-06"</f>
        <v>1994-08-06</v>
      </c>
      <c r="F33" s="15">
        <v>202012261306</v>
      </c>
      <c r="G33" s="16">
        <v>109.5</v>
      </c>
      <c r="H33" s="16">
        <v>102</v>
      </c>
      <c r="I33" s="22">
        <f t="shared" si="0"/>
        <v>211.5</v>
      </c>
      <c r="J33" s="20">
        <v>77</v>
      </c>
      <c r="K33" s="21">
        <f t="shared" si="1"/>
        <v>73.75</v>
      </c>
    </row>
    <row r="34" spans="1:11" ht="21.75" customHeight="1">
      <c r="A34" s="13">
        <v>32</v>
      </c>
      <c r="B34" s="14" t="s">
        <v>26</v>
      </c>
      <c r="C34" s="13" t="str">
        <f>"艾瑞卿"</f>
        <v>艾瑞卿</v>
      </c>
      <c r="D34" s="13" t="str">
        <f>"男"</f>
        <v>男</v>
      </c>
      <c r="E34" s="13" t="str">
        <f>"1995-07-01"</f>
        <v>1995-07-01</v>
      </c>
      <c r="F34" s="15">
        <v>202012261312</v>
      </c>
      <c r="G34" s="16">
        <v>116.6</v>
      </c>
      <c r="H34" s="16">
        <v>102.5</v>
      </c>
      <c r="I34" s="22">
        <f t="shared" si="0"/>
        <v>219.1</v>
      </c>
      <c r="J34" s="20">
        <v>77</v>
      </c>
      <c r="K34" s="21">
        <f t="shared" si="1"/>
        <v>75.01666666666667</v>
      </c>
    </row>
    <row r="35" spans="1:11" ht="21.75" customHeight="1">
      <c r="A35" s="13">
        <v>33</v>
      </c>
      <c r="B35" s="14" t="s">
        <v>26</v>
      </c>
      <c r="C35" s="13" t="str">
        <f>"程寒钦"</f>
        <v>程寒钦</v>
      </c>
      <c r="D35" s="13" t="str">
        <f>"男"</f>
        <v>男</v>
      </c>
      <c r="E35" s="13" t="str">
        <f>"1994-11-10"</f>
        <v>1994-11-10</v>
      </c>
      <c r="F35" s="15">
        <v>202012261311</v>
      </c>
      <c r="G35" s="16">
        <v>78.2</v>
      </c>
      <c r="H35" s="16">
        <v>96</v>
      </c>
      <c r="I35" s="22">
        <f t="shared" si="0"/>
        <v>174.2</v>
      </c>
      <c r="J35" s="20">
        <v>75.8</v>
      </c>
      <c r="K35" s="21">
        <f t="shared" si="1"/>
        <v>66.93333333333334</v>
      </c>
    </row>
    <row r="36" spans="1:11" ht="21.75" customHeight="1">
      <c r="A36" s="13">
        <v>34</v>
      </c>
      <c r="B36" s="14" t="s">
        <v>27</v>
      </c>
      <c r="C36" s="13" t="str">
        <f>"戚时宇"</f>
        <v>戚时宇</v>
      </c>
      <c r="D36" s="13" t="str">
        <f>"男"</f>
        <v>男</v>
      </c>
      <c r="E36" s="13" t="str">
        <f>"1992-03-09"</f>
        <v>1992-03-09</v>
      </c>
      <c r="F36" s="15">
        <v>202012261318</v>
      </c>
      <c r="G36" s="16">
        <v>115.1</v>
      </c>
      <c r="H36" s="16">
        <v>97.5</v>
      </c>
      <c r="I36" s="22">
        <f t="shared" si="0"/>
        <v>212.6</v>
      </c>
      <c r="J36" s="20">
        <v>77.8</v>
      </c>
      <c r="K36" s="21">
        <f t="shared" si="1"/>
        <v>74.33333333333333</v>
      </c>
    </row>
    <row r="37" spans="1:11" ht="21.75" customHeight="1">
      <c r="A37" s="13">
        <v>35</v>
      </c>
      <c r="B37" s="14" t="s">
        <v>28</v>
      </c>
      <c r="C37" s="13" t="str">
        <f>"张雨婷"</f>
        <v>张雨婷</v>
      </c>
      <c r="D37" s="13" t="str">
        <f>"女"</f>
        <v>女</v>
      </c>
      <c r="E37" s="13" t="str">
        <f>"1996-03-19"</f>
        <v>1996-03-19</v>
      </c>
      <c r="F37" s="15">
        <v>202012261405</v>
      </c>
      <c r="G37" s="16">
        <v>117.8</v>
      </c>
      <c r="H37" s="16">
        <v>106.5</v>
      </c>
      <c r="I37" s="22">
        <f t="shared" si="0"/>
        <v>224.3</v>
      </c>
      <c r="J37" s="20">
        <v>78.4</v>
      </c>
      <c r="K37" s="21">
        <f t="shared" si="1"/>
        <v>76.58333333333334</v>
      </c>
    </row>
    <row r="38" spans="1:11" s="1" customFormat="1" ht="21.75" customHeight="1">
      <c r="A38" s="13">
        <v>36</v>
      </c>
      <c r="B38" s="14" t="s">
        <v>29</v>
      </c>
      <c r="C38" s="13" t="str">
        <f>"杨撼天"</f>
        <v>杨撼天</v>
      </c>
      <c r="D38" s="13" t="str">
        <f>"女"</f>
        <v>女</v>
      </c>
      <c r="E38" s="13" t="str">
        <f>"1991-04-07"</f>
        <v>1991-04-07</v>
      </c>
      <c r="F38" s="15">
        <v>202012261506</v>
      </c>
      <c r="G38" s="16">
        <v>105.4</v>
      </c>
      <c r="H38" s="16">
        <v>102</v>
      </c>
      <c r="I38" s="22">
        <f t="shared" si="0"/>
        <v>207.4</v>
      </c>
      <c r="J38" s="20">
        <v>76.8</v>
      </c>
      <c r="K38" s="21">
        <f t="shared" si="1"/>
        <v>72.96666666666667</v>
      </c>
    </row>
    <row r="39" spans="1:11" s="1" customFormat="1" ht="21.75" customHeight="1">
      <c r="A39" s="13">
        <v>37</v>
      </c>
      <c r="B39" s="14" t="s">
        <v>29</v>
      </c>
      <c r="C39" s="13" t="str">
        <f>"倪启宸"</f>
        <v>倪启宸</v>
      </c>
      <c r="D39" s="13" t="str">
        <f>"男"</f>
        <v>男</v>
      </c>
      <c r="E39" s="13" t="str">
        <f>"1996-03-03"</f>
        <v>1996-03-03</v>
      </c>
      <c r="F39" s="15">
        <v>202012261425</v>
      </c>
      <c r="G39" s="16">
        <v>117.3</v>
      </c>
      <c r="H39" s="16">
        <v>99</v>
      </c>
      <c r="I39" s="22">
        <f t="shared" si="0"/>
        <v>216.3</v>
      </c>
      <c r="J39" s="20">
        <v>73.4</v>
      </c>
      <c r="K39" s="21">
        <f t="shared" si="1"/>
        <v>72.75</v>
      </c>
    </row>
    <row r="40" spans="1:11" s="1" customFormat="1" ht="21.75" customHeight="1">
      <c r="A40" s="13">
        <v>38</v>
      </c>
      <c r="B40" s="14" t="s">
        <v>30</v>
      </c>
      <c r="C40" s="13" t="str">
        <f>"郑勇"</f>
        <v>郑勇</v>
      </c>
      <c r="D40" s="13" t="str">
        <f>"男"</f>
        <v>男</v>
      </c>
      <c r="E40" s="13" t="str">
        <f>"1998-09-03"</f>
        <v>1998-09-03</v>
      </c>
      <c r="F40" s="15">
        <v>202012261510</v>
      </c>
      <c r="G40" s="16">
        <v>106.2</v>
      </c>
      <c r="H40" s="16">
        <v>103.5</v>
      </c>
      <c r="I40" s="22">
        <f t="shared" si="0"/>
        <v>209.7</v>
      </c>
      <c r="J40" s="20">
        <v>79.8</v>
      </c>
      <c r="K40" s="21">
        <f t="shared" si="1"/>
        <v>74.85</v>
      </c>
    </row>
    <row r="41" spans="1:11" s="1" customFormat="1" ht="21.75" customHeight="1">
      <c r="A41" s="13">
        <v>39</v>
      </c>
      <c r="B41" s="14" t="s">
        <v>31</v>
      </c>
      <c r="C41" s="13" t="str">
        <f>"张雪"</f>
        <v>张雪</v>
      </c>
      <c r="D41" s="13" t="str">
        <f>"女"</f>
        <v>女</v>
      </c>
      <c r="E41" s="13" t="str">
        <f>"1998-02-02"</f>
        <v>1998-02-02</v>
      </c>
      <c r="F41" s="15">
        <v>202012261614</v>
      </c>
      <c r="G41" s="16">
        <v>107.2</v>
      </c>
      <c r="H41" s="16">
        <v>103</v>
      </c>
      <c r="I41" s="22">
        <f t="shared" si="0"/>
        <v>210.2</v>
      </c>
      <c r="J41" s="20">
        <v>79.4</v>
      </c>
      <c r="K41" s="21">
        <f t="shared" si="1"/>
        <v>74.73333333333333</v>
      </c>
    </row>
    <row r="42" spans="1:11" s="1" customFormat="1" ht="21.75" customHeight="1">
      <c r="A42" s="13">
        <v>40</v>
      </c>
      <c r="B42" s="14" t="s">
        <v>32</v>
      </c>
      <c r="C42" s="13" t="str">
        <f>"周皓"</f>
        <v>周皓</v>
      </c>
      <c r="D42" s="13" t="str">
        <f>"男"</f>
        <v>男</v>
      </c>
      <c r="E42" s="13" t="str">
        <f>"1997-03-18"</f>
        <v>1997-03-18</v>
      </c>
      <c r="F42" s="15">
        <v>202012261719</v>
      </c>
      <c r="G42" s="16">
        <v>115.2</v>
      </c>
      <c r="H42" s="16">
        <v>105.5</v>
      </c>
      <c r="I42" s="22">
        <f t="shared" si="0"/>
        <v>220.7</v>
      </c>
      <c r="J42" s="20">
        <v>81</v>
      </c>
      <c r="K42" s="21">
        <f t="shared" si="1"/>
        <v>77.28333333333333</v>
      </c>
    </row>
    <row r="43" spans="1:11" s="1" customFormat="1" ht="21.75" customHeight="1">
      <c r="A43" s="13">
        <v>41</v>
      </c>
      <c r="B43" s="14" t="s">
        <v>32</v>
      </c>
      <c r="C43" s="13" t="str">
        <f>"王威"</f>
        <v>王威</v>
      </c>
      <c r="D43" s="13" t="str">
        <f>"男"</f>
        <v>男</v>
      </c>
      <c r="E43" s="13" t="str">
        <f>"1997-12-26"</f>
        <v>1997-12-26</v>
      </c>
      <c r="F43" s="15">
        <v>202012261629</v>
      </c>
      <c r="G43" s="16">
        <v>123.3</v>
      </c>
      <c r="H43" s="16">
        <v>98.5</v>
      </c>
      <c r="I43" s="22">
        <f t="shared" si="0"/>
        <v>221.8</v>
      </c>
      <c r="J43" s="20">
        <v>78.6</v>
      </c>
      <c r="K43" s="21">
        <f t="shared" si="1"/>
        <v>76.26666666666667</v>
      </c>
    </row>
    <row r="44" spans="1:11" s="1" customFormat="1" ht="21.75" customHeight="1">
      <c r="A44" s="13">
        <v>42</v>
      </c>
      <c r="B44" s="14" t="s">
        <v>32</v>
      </c>
      <c r="C44" s="13" t="str">
        <f>"汤科"</f>
        <v>汤科</v>
      </c>
      <c r="D44" s="13" t="str">
        <f>"男"</f>
        <v>男</v>
      </c>
      <c r="E44" s="13" t="str">
        <f>"1999-07-24"</f>
        <v>1999-07-24</v>
      </c>
      <c r="F44" s="15">
        <v>202012261706</v>
      </c>
      <c r="G44" s="16">
        <v>102.5</v>
      </c>
      <c r="H44" s="16">
        <v>100.5</v>
      </c>
      <c r="I44" s="22">
        <f t="shared" si="0"/>
        <v>203</v>
      </c>
      <c r="J44" s="20">
        <v>82.6</v>
      </c>
      <c r="K44" s="21">
        <f t="shared" si="1"/>
        <v>75.13333333333333</v>
      </c>
    </row>
    <row r="45" spans="1:11" s="1" customFormat="1" ht="21.75" customHeight="1">
      <c r="A45" s="13">
        <v>43</v>
      </c>
      <c r="B45" s="14" t="s">
        <v>33</v>
      </c>
      <c r="C45" s="13" t="str">
        <f>"解晋"</f>
        <v>解晋</v>
      </c>
      <c r="D45" s="13" t="str">
        <f>"女"</f>
        <v>女</v>
      </c>
      <c r="E45" s="13" t="str">
        <f>"1997-05-04"</f>
        <v>1997-05-04</v>
      </c>
      <c r="F45" s="15">
        <v>202012261804</v>
      </c>
      <c r="G45" s="16">
        <v>101</v>
      </c>
      <c r="H45" s="16">
        <v>105</v>
      </c>
      <c r="I45" s="22">
        <f t="shared" si="0"/>
        <v>206</v>
      </c>
      <c r="J45" s="20">
        <v>80.6</v>
      </c>
      <c r="K45" s="21">
        <f t="shared" si="1"/>
        <v>74.63333333333333</v>
      </c>
    </row>
    <row r="46" spans="1:11" s="1" customFormat="1" ht="21.75" customHeight="1">
      <c r="A46" s="13">
        <v>44</v>
      </c>
      <c r="B46" s="14" t="s">
        <v>33</v>
      </c>
      <c r="C46" s="13" t="str">
        <f>"宋德胜"</f>
        <v>宋德胜</v>
      </c>
      <c r="D46" s="13" t="str">
        <f>"男"</f>
        <v>男</v>
      </c>
      <c r="E46" s="13" t="str">
        <f>"1998-08-25"</f>
        <v>1998-08-25</v>
      </c>
      <c r="F46" s="15">
        <v>202012261725</v>
      </c>
      <c r="G46" s="16">
        <v>105.9</v>
      </c>
      <c r="H46" s="16">
        <v>102.5</v>
      </c>
      <c r="I46" s="22">
        <f t="shared" si="0"/>
        <v>208.4</v>
      </c>
      <c r="J46" s="20">
        <v>79</v>
      </c>
      <c r="K46" s="21">
        <f t="shared" si="1"/>
        <v>74.23333333333333</v>
      </c>
    </row>
    <row r="47" spans="1:11" s="1" customFormat="1" ht="21.75" customHeight="1">
      <c r="A47" s="13">
        <v>45</v>
      </c>
      <c r="B47" s="14" t="s">
        <v>34</v>
      </c>
      <c r="C47" s="13" t="str">
        <f>"荣浩南"</f>
        <v>荣浩南</v>
      </c>
      <c r="D47" s="13" t="str">
        <f>"男"</f>
        <v>男</v>
      </c>
      <c r="E47" s="13" t="str">
        <f>"1995-03-04"</f>
        <v>1995-03-04</v>
      </c>
      <c r="F47" s="15">
        <v>202012261816</v>
      </c>
      <c r="G47" s="16">
        <v>111.5</v>
      </c>
      <c r="H47" s="16">
        <v>91</v>
      </c>
      <c r="I47" s="22">
        <f t="shared" si="0"/>
        <v>202.5</v>
      </c>
      <c r="J47" s="20">
        <v>77</v>
      </c>
      <c r="K47" s="21">
        <f t="shared" si="1"/>
        <v>72.25</v>
      </c>
    </row>
    <row r="48" spans="1:11" s="1" customFormat="1" ht="21.75" customHeight="1">
      <c r="A48" s="13">
        <v>46</v>
      </c>
      <c r="B48" s="14" t="s">
        <v>34</v>
      </c>
      <c r="C48" s="13" t="str">
        <f>"程实"</f>
        <v>程实</v>
      </c>
      <c r="D48" s="13" t="str">
        <f>"男"</f>
        <v>男</v>
      </c>
      <c r="E48" s="13" t="str">
        <f>"1997-11-07"</f>
        <v>1997-11-07</v>
      </c>
      <c r="F48" s="15">
        <v>202012261808</v>
      </c>
      <c r="G48" s="16">
        <v>92.2</v>
      </c>
      <c r="H48" s="16">
        <v>106.5</v>
      </c>
      <c r="I48" s="22">
        <f t="shared" si="0"/>
        <v>198.7</v>
      </c>
      <c r="J48" s="20">
        <v>77.8</v>
      </c>
      <c r="K48" s="21">
        <f t="shared" si="1"/>
        <v>72.01666666666667</v>
      </c>
    </row>
    <row r="49" spans="1:11" s="1" customFormat="1" ht="21.75" customHeight="1">
      <c r="A49" s="13">
        <v>47</v>
      </c>
      <c r="B49" s="14" t="s">
        <v>35</v>
      </c>
      <c r="C49" s="13" t="str">
        <f>"梁修明"</f>
        <v>梁修明</v>
      </c>
      <c r="D49" s="13" t="str">
        <f>"男"</f>
        <v>男</v>
      </c>
      <c r="E49" s="13" t="str">
        <f>"1993-04-06"</f>
        <v>1993-04-06</v>
      </c>
      <c r="F49" s="15">
        <v>202012261824</v>
      </c>
      <c r="G49" s="16">
        <v>99.6</v>
      </c>
      <c r="H49" s="16">
        <v>91.5</v>
      </c>
      <c r="I49" s="22">
        <f t="shared" si="0"/>
        <v>191.1</v>
      </c>
      <c r="J49" s="20">
        <v>80.8</v>
      </c>
      <c r="K49" s="21">
        <f t="shared" si="1"/>
        <v>72.25</v>
      </c>
    </row>
    <row r="50" spans="1:11" s="1" customFormat="1" ht="21.75" customHeight="1">
      <c r="A50" s="13">
        <v>48</v>
      </c>
      <c r="B50" s="14" t="s">
        <v>36</v>
      </c>
      <c r="C50" s="13" t="str">
        <f>"沈镜毓"</f>
        <v>沈镜毓</v>
      </c>
      <c r="D50" s="13" t="str">
        <f>"女"</f>
        <v>女</v>
      </c>
      <c r="E50" s="13" t="str">
        <f>"1996-03-01"</f>
        <v>1996-03-01</v>
      </c>
      <c r="F50" s="15">
        <v>202012261902</v>
      </c>
      <c r="G50" s="16">
        <v>101.6</v>
      </c>
      <c r="H50" s="16">
        <v>106.5</v>
      </c>
      <c r="I50" s="22">
        <f t="shared" si="0"/>
        <v>208.1</v>
      </c>
      <c r="J50" s="20">
        <v>78.8</v>
      </c>
      <c r="K50" s="21">
        <f t="shared" si="1"/>
        <v>74.08333333333333</v>
      </c>
    </row>
    <row r="51" spans="1:11" s="1" customFormat="1" ht="21.75" customHeight="1">
      <c r="A51" s="13">
        <v>49</v>
      </c>
      <c r="B51" s="14" t="s">
        <v>37</v>
      </c>
      <c r="C51" s="13" t="str">
        <f>"万江瑶"</f>
        <v>万江瑶</v>
      </c>
      <c r="D51" s="13" t="str">
        <f>"女"</f>
        <v>女</v>
      </c>
      <c r="E51" s="13" t="str">
        <f>"1998-02-09"</f>
        <v>1998-02-09</v>
      </c>
      <c r="F51" s="15">
        <v>202012261926</v>
      </c>
      <c r="G51" s="16">
        <v>93.5</v>
      </c>
      <c r="H51" s="16">
        <v>91</v>
      </c>
      <c r="I51" s="22">
        <f t="shared" si="0"/>
        <v>184.5</v>
      </c>
      <c r="J51" s="20">
        <v>81.8</v>
      </c>
      <c r="K51" s="21">
        <f t="shared" si="1"/>
        <v>71.65</v>
      </c>
    </row>
    <row r="52" spans="1:11" s="1" customFormat="1" ht="21.75" customHeight="1">
      <c r="A52" s="13">
        <v>50</v>
      </c>
      <c r="B52" s="14" t="s">
        <v>37</v>
      </c>
      <c r="C52" s="13" t="str">
        <f>"贾兆雅"</f>
        <v>贾兆雅</v>
      </c>
      <c r="D52" s="13" t="str">
        <f>"女"</f>
        <v>女</v>
      </c>
      <c r="E52" s="13" t="str">
        <f>"1994-09-20"</f>
        <v>1994-09-20</v>
      </c>
      <c r="F52" s="15">
        <v>202012261910</v>
      </c>
      <c r="G52" s="16">
        <v>100.4</v>
      </c>
      <c r="H52" s="16">
        <v>97.5</v>
      </c>
      <c r="I52" s="22">
        <f t="shared" si="0"/>
        <v>197.9</v>
      </c>
      <c r="J52" s="20">
        <v>77</v>
      </c>
      <c r="K52" s="21">
        <f t="shared" si="1"/>
        <v>71.48333333333333</v>
      </c>
    </row>
    <row r="53" spans="1:9" ht="15" customHeight="1">
      <c r="A53" s="17"/>
      <c r="B53" s="18"/>
      <c r="C53" s="1"/>
      <c r="D53" s="1"/>
      <c r="E53" s="1"/>
      <c r="F53" s="19"/>
      <c r="I53" s="17"/>
    </row>
    <row r="54" spans="1:9" ht="15" customHeight="1">
      <c r="A54" s="17"/>
      <c r="B54" s="18"/>
      <c r="C54" s="1"/>
      <c r="D54" s="1"/>
      <c r="E54" s="1"/>
      <c r="F54" s="19"/>
      <c r="I54" s="17"/>
    </row>
    <row r="55" spans="1:9" ht="15" customHeight="1">
      <c r="A55" s="17"/>
      <c r="B55" s="18"/>
      <c r="C55" s="1"/>
      <c r="D55" s="1"/>
      <c r="E55" s="1"/>
      <c r="F55" s="19"/>
      <c r="I55" s="17"/>
    </row>
    <row r="56" spans="1:9" ht="15" customHeight="1">
      <c r="A56" s="17"/>
      <c r="B56" s="18"/>
      <c r="C56" s="1"/>
      <c r="D56" s="1"/>
      <c r="E56" s="1"/>
      <c r="F56" s="19"/>
      <c r="I56" s="17"/>
    </row>
    <row r="57" spans="1:9" ht="15" customHeight="1">
      <c r="A57" s="17"/>
      <c r="B57" s="18"/>
      <c r="C57" s="1"/>
      <c r="D57" s="1"/>
      <c r="E57" s="1"/>
      <c r="F57" s="19"/>
      <c r="I57" s="17"/>
    </row>
    <row r="58" spans="1:9" ht="15" customHeight="1">
      <c r="A58" s="17"/>
      <c r="B58" s="18"/>
      <c r="C58" s="1"/>
      <c r="D58" s="1"/>
      <c r="E58" s="1"/>
      <c r="F58" s="19"/>
      <c r="I58" s="17"/>
    </row>
  </sheetData>
  <sheetProtection/>
  <mergeCells count="1">
    <mergeCell ref="A1:K1"/>
  </mergeCells>
  <printOptions horizontalCentered="1"/>
  <pageMargins left="0.5511811023622047" right="0.5511811023622047" top="0.7874015748031497" bottom="0.7874015748031497" header="0.5118110236220472" footer="0.5118110236220472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2021-01-14T09:12:03Z</cp:lastPrinted>
  <dcterms:created xsi:type="dcterms:W3CDTF">2020-12-10T07:11:53Z</dcterms:created>
  <dcterms:modified xsi:type="dcterms:W3CDTF">2021-02-24T00:44:54Z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2052-11.1.0.9929</vt:lpwstr>
  </property>
</Properties>
</file>